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o\Desktop\"/>
    </mc:Choice>
  </mc:AlternateContent>
  <xr:revisionPtr revIDLastSave="0" documentId="8_{85CBA28C-CDD7-4633-B766-F9261E24F10C}" xr6:coauthVersionLast="47" xr6:coauthVersionMax="47" xr10:uidLastSave="{00000000-0000-0000-0000-000000000000}"/>
  <bookViews>
    <workbookView xWindow="-120" yWindow="-120" windowWidth="29040" windowHeight="15840" activeTab="1" xr2:uid="{EA85D2D9-3303-4C1A-A16E-3AACC7D5CAF8}"/>
  </bookViews>
  <sheets>
    <sheet name="Hinweis" sheetId="3" r:id="rId1"/>
    <sheet name="Rechner" sheetId="1" r:id="rId2"/>
    <sheet name="FPS Joule Chart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2" i="1" l="1"/>
  <c r="L21" i="1"/>
  <c r="K23" i="1"/>
  <c r="L3" i="1" s="1"/>
  <c r="L20" i="1"/>
  <c r="C4" i="2"/>
  <c r="D4" i="2" s="1"/>
  <c r="C5" i="2"/>
  <c r="D5" i="2" s="1"/>
  <c r="C6" i="2"/>
  <c r="D6" i="2" s="1"/>
  <c r="C7" i="2"/>
  <c r="D7" i="2" s="1"/>
  <c r="C8" i="2"/>
  <c r="D8" i="2" s="1"/>
  <c r="C9" i="2"/>
  <c r="D9" i="2" s="1"/>
  <c r="C10" i="2"/>
  <c r="D10" i="2" s="1"/>
  <c r="C11" i="2"/>
  <c r="D11" i="2" s="1"/>
  <c r="C12" i="2"/>
  <c r="D12" i="2" s="1"/>
  <c r="C13" i="2"/>
  <c r="D13" i="2" s="1"/>
  <c r="C14" i="2"/>
  <c r="D14" i="2" s="1"/>
  <c r="C15" i="2"/>
  <c r="D15" i="2" s="1"/>
  <c r="C16" i="2"/>
  <c r="D16" i="2" s="1"/>
  <c r="C17" i="2"/>
  <c r="D17" i="2" s="1"/>
  <c r="C18" i="2"/>
  <c r="D18" i="2" s="1"/>
  <c r="C19" i="2"/>
  <c r="D19" i="2" s="1"/>
  <c r="C20" i="2"/>
  <c r="D20" i="2" s="1"/>
  <c r="C21" i="2"/>
  <c r="D21" i="2" s="1"/>
  <c r="C22" i="2"/>
  <c r="D22" i="2" s="1"/>
  <c r="C23" i="2"/>
  <c r="D23" i="2" s="1"/>
  <c r="C24" i="2"/>
  <c r="D24" i="2" s="1"/>
  <c r="C25" i="2"/>
  <c r="D25" i="2" s="1"/>
  <c r="C26" i="2"/>
  <c r="D26" i="2" s="1"/>
  <c r="C27" i="2"/>
  <c r="D27" i="2" s="1"/>
  <c r="G22" i="1"/>
  <c r="G12" i="1"/>
  <c r="G23" i="1"/>
  <c r="G21" i="1"/>
  <c r="G20" i="1"/>
  <c r="G18" i="1"/>
  <c r="G17" i="1"/>
  <c r="G16" i="1"/>
  <c r="G15" i="1"/>
  <c r="G14" i="1"/>
  <c r="G13" i="1"/>
  <c r="O16" i="1"/>
  <c r="O23" i="1"/>
  <c r="O22" i="1"/>
  <c r="O21" i="1"/>
  <c r="O20" i="1"/>
  <c r="O15" i="1"/>
  <c r="O18" i="1"/>
  <c r="O17" i="1"/>
  <c r="O14" i="1"/>
  <c r="O13" i="1"/>
  <c r="O12" i="1"/>
  <c r="C23" i="1"/>
  <c r="D3" i="1" s="1"/>
  <c r="D5" i="1" s="1"/>
  <c r="D7" i="1" s="1"/>
  <c r="L14" i="1"/>
  <c r="L15" i="1"/>
  <c r="L16" i="1"/>
  <c r="L17" i="1"/>
  <c r="L18" i="1"/>
  <c r="L19" i="1"/>
  <c r="L13" i="1"/>
  <c r="D14" i="1"/>
  <c r="D15" i="1"/>
  <c r="D16" i="1"/>
  <c r="D17" i="1"/>
  <c r="D18" i="1"/>
  <c r="D19" i="1"/>
  <c r="D20" i="1"/>
  <c r="D21" i="1"/>
  <c r="D22" i="1"/>
  <c r="D13" i="1"/>
  <c r="V5" i="1"/>
  <c r="L5" i="1" l="1"/>
  <c r="L7" i="1"/>
  <c r="G19" i="1"/>
  <c r="O19" i="1"/>
  <c r="L23" i="1"/>
  <c r="D23" i="1"/>
</calcChain>
</file>

<file path=xl/sharedStrings.xml><?xml version="1.0" encoding="utf-8"?>
<sst xmlns="http://schemas.openxmlformats.org/spreadsheetml/2006/main" count="108" uniqueCount="70">
  <si>
    <t>FPS</t>
  </si>
  <si>
    <t>m/s</t>
  </si>
  <si>
    <t>Joule</t>
  </si>
  <si>
    <t>Geschossgewicht in gramm</t>
  </si>
  <si>
    <t>eintragen</t>
  </si>
  <si>
    <t>* ändern</t>
  </si>
  <si>
    <t>grain</t>
  </si>
  <si>
    <t>gramm</t>
  </si>
  <si>
    <t>1 grain =</t>
  </si>
  <si>
    <t>FPS zu Joule</t>
  </si>
  <si>
    <t>E =</t>
  </si>
  <si>
    <t>1 FPS =</t>
  </si>
  <si>
    <t>g</t>
  </si>
  <si>
    <t>Grain zu Gramm</t>
  </si>
  <si>
    <t>J</t>
  </si>
  <si>
    <t>m/s zu Joule</t>
  </si>
  <si>
    <t>Schuss</t>
  </si>
  <si>
    <t>Ø</t>
  </si>
  <si>
    <t>Mittelwert</t>
  </si>
  <si>
    <t>Standardfehler</t>
  </si>
  <si>
    <t>Median</t>
  </si>
  <si>
    <t>Standardabweichung</t>
  </si>
  <si>
    <t>Kurtosis</t>
  </si>
  <si>
    <t>Schiefe</t>
  </si>
  <si>
    <t>Bereich</t>
  </si>
  <si>
    <t>Minimum</t>
  </si>
  <si>
    <t>Maximum</t>
  </si>
  <si>
    <t>Summe</t>
  </si>
  <si>
    <t>Anzahl</t>
  </si>
  <si>
    <t>Stichprobenv.</t>
  </si>
  <si>
    <t>Beschreibende Statistiken</t>
  </si>
  <si>
    <t>*Ändern</t>
  </si>
  <si>
    <t>FPS + Joule bei einem</t>
  </si>
  <si>
    <t>Geschossgewicht von</t>
  </si>
  <si>
    <t>1 m/s =</t>
  </si>
  <si>
    <t>Daten Variablen</t>
  </si>
  <si>
    <t>*berechnet</t>
  </si>
  <si>
    <t xml:space="preserve"> </t>
  </si>
  <si>
    <t>Definition</t>
  </si>
  <si>
    <t>Implementierung</t>
  </si>
  <si>
    <t>Benutzerhandbuch</t>
  </si>
  <si>
    <t>Haftungsausschluss:</t>
  </si>
  <si>
    <t>für Bildungs- und Informationszwecke bestimmt. Wir können nicht für die Richtigkeit der von Dritten bereitgestellten Daten</t>
  </si>
  <si>
    <t>noch sein Inhalt an Dritte weitergegeben werden.</t>
  </si>
  <si>
    <t>Joule Umrechner</t>
  </si>
  <si>
    <t xml:space="preserve">© XGOTEC 2024 </t>
  </si>
  <si>
    <t>© 2024, XGOTEC. Alle Rechte vorbehalten.</t>
  </si>
  <si>
    <t>https://xgotec.com</t>
  </si>
  <si>
    <t>Gehe zu Tabellenblatt "Rechner"</t>
  </si>
  <si>
    <t>Du hast die Wahl zwischen 2 Rechnern</t>
  </si>
  <si>
    <t>m/s - Joule (rechte Seite)</t>
  </si>
  <si>
    <t xml:space="preserve">FPS - Joule (linke Seite) oder </t>
  </si>
  <si>
    <t>Anschließend tragen wir das Geschoss-</t>
  </si>
  <si>
    <t>Sollten wir nur eine grain Angabe haben,</t>
  </si>
  <si>
    <t>können wir rechts den Umrechner grain zu</t>
  </si>
  <si>
    <t>gramm benutzen.</t>
  </si>
  <si>
    <t>Die Beispielwerte können gelöscht werden</t>
  </si>
  <si>
    <t>Zelle C13 bis C22, alternativ K13 bis K22</t>
  </si>
  <si>
    <r>
      <t xml:space="preserve">gewicht in </t>
    </r>
    <r>
      <rPr>
        <b/>
        <sz val="11"/>
        <color rgb="FF00B0F0"/>
        <rFont val="Calibri"/>
        <family val="2"/>
        <scheme val="minor"/>
      </rPr>
      <t>gramm</t>
    </r>
    <r>
      <rPr>
        <sz val="11"/>
        <color theme="1"/>
        <rFont val="Calibri"/>
        <family val="2"/>
        <scheme val="minor"/>
      </rPr>
      <t xml:space="preserve"> ein. Zelle D4 oder L4.</t>
    </r>
  </si>
  <si>
    <t>Mache 10 Schüsse und trage die Werte</t>
  </si>
  <si>
    <t>in die zuvor gelöschten Bereiche ein.</t>
  </si>
  <si>
    <t>Werte eintragen in C13 bis C22</t>
  </si>
  <si>
    <t>alternativ K13 bis K22</t>
  </si>
  <si>
    <t>Das Diagramm passt sich dynamisch an,</t>
  </si>
  <si>
    <t>du erhälst einen Mittelwert, sowie</t>
  </si>
  <si>
    <t>der daraus resultierende Joule Wert.</t>
  </si>
  <si>
    <t xml:space="preserve">Alle von uns zur Verfügung gestellten Materialien, einschließlich unserer Tabellenkalkulationsmodelle, sind ausschließlich </t>
  </si>
  <si>
    <t>garantieren, und Sie sollten sich auch nie allein auf der Grundlage dieser Informationen berufen.</t>
  </si>
  <si>
    <t xml:space="preserve">Wir übernehmen keine Haftung für Ihre getätigten Einstellungen, die auf diesen Informationen beruhen. </t>
  </si>
  <si>
    <t xml:space="preserve">Dieses Dokument darf ohne vorherige schriftliche Genehmigung von XGOTEC weder kopiert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</si>
</sst>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B0F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9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15" fillId="12" borderId="0" applyNumberFormat="0" applyBorder="0" applyAlignment="0" applyProtection="0"/>
    <xf numFmtId="0" fontId="15" fillId="16" borderId="0" applyNumberFormat="0" applyBorder="0" applyAlignment="0" applyProtection="0"/>
    <xf numFmtId="0" fontId="15" fillId="20" borderId="0" applyNumberFormat="0" applyBorder="0" applyAlignment="0" applyProtection="0"/>
    <xf numFmtId="0" fontId="15" fillId="24" borderId="0" applyNumberFormat="0" applyBorder="0" applyAlignment="0" applyProtection="0"/>
    <xf numFmtId="0" fontId="15" fillId="28" borderId="0" applyNumberFormat="0" applyBorder="0" applyAlignment="0" applyProtection="0"/>
    <xf numFmtId="0" fontId="15" fillId="32" borderId="0" applyNumberFormat="0" applyBorder="0" applyAlignment="0" applyProtection="0"/>
    <xf numFmtId="0" fontId="23" fillId="0" borderId="0" applyNumberFormat="0" applyFill="0" applyBorder="0" applyAlignment="0" applyProtection="0"/>
  </cellStyleXfs>
  <cellXfs count="87">
    <xf numFmtId="0" fontId="0" fillId="0" borderId="0" xfId="0"/>
    <xf numFmtId="0" fontId="0" fillId="33" borderId="0" xfId="0" applyFill="1"/>
    <xf numFmtId="2" fontId="0" fillId="33" borderId="0" xfId="0" applyNumberFormat="1" applyFill="1"/>
    <xf numFmtId="0" fontId="0" fillId="33" borderId="10" xfId="0" applyFill="1" applyBorder="1"/>
    <xf numFmtId="2" fontId="17" fillId="33" borderId="10" xfId="0" applyNumberFormat="1" applyFont="1" applyFill="1" applyBorder="1"/>
    <xf numFmtId="0" fontId="16" fillId="33" borderId="10" xfId="0" applyFont="1" applyFill="1" applyBorder="1"/>
    <xf numFmtId="2" fontId="14" fillId="33" borderId="10" xfId="0" applyNumberFormat="1" applyFont="1" applyFill="1" applyBorder="1"/>
    <xf numFmtId="0" fontId="14" fillId="33" borderId="10" xfId="0" applyFont="1" applyFill="1" applyBorder="1"/>
    <xf numFmtId="0" fontId="0" fillId="33" borderId="15" xfId="0" applyFill="1" applyBorder="1"/>
    <xf numFmtId="0" fontId="16" fillId="33" borderId="16" xfId="0" applyFont="1" applyFill="1" applyBorder="1" applyAlignment="1">
      <alignment horizontal="center"/>
    </xf>
    <xf numFmtId="0" fontId="0" fillId="33" borderId="17" xfId="0" applyFill="1" applyBorder="1"/>
    <xf numFmtId="0" fontId="14" fillId="33" borderId="18" xfId="0" applyFont="1" applyFill="1" applyBorder="1" applyAlignment="1">
      <alignment horizontal="center"/>
    </xf>
    <xf numFmtId="0" fontId="14" fillId="33" borderId="19" xfId="0" applyFont="1" applyFill="1" applyBorder="1" applyAlignment="1">
      <alignment horizontal="center"/>
    </xf>
    <xf numFmtId="0" fontId="0" fillId="33" borderId="18" xfId="0" applyFill="1" applyBorder="1" applyAlignment="1">
      <alignment horizontal="center"/>
    </xf>
    <xf numFmtId="0" fontId="14" fillId="33" borderId="22" xfId="0" applyFont="1" applyFill="1" applyBorder="1" applyAlignment="1">
      <alignment horizontal="center"/>
    </xf>
    <xf numFmtId="0" fontId="20" fillId="33" borderId="15" xfId="0" applyFont="1" applyFill="1" applyBorder="1"/>
    <xf numFmtId="0" fontId="21" fillId="33" borderId="22" xfId="0" applyFont="1" applyFill="1" applyBorder="1"/>
    <xf numFmtId="0" fontId="14" fillId="33" borderId="0" xfId="0" applyFont="1" applyFill="1"/>
    <xf numFmtId="0" fontId="16" fillId="33" borderId="0" xfId="0" applyFont="1" applyFill="1"/>
    <xf numFmtId="0" fontId="14" fillId="33" borderId="0" xfId="0" applyFont="1" applyFill="1" applyAlignment="1">
      <alignment horizontal="center"/>
    </xf>
    <xf numFmtId="0" fontId="20" fillId="33" borderId="26" xfId="0" applyFont="1" applyFill="1" applyBorder="1"/>
    <xf numFmtId="0" fontId="20" fillId="33" borderId="27" xfId="0" applyFont="1" applyFill="1" applyBorder="1"/>
    <xf numFmtId="0" fontId="20" fillId="33" borderId="20" xfId="0" applyFont="1" applyFill="1" applyBorder="1"/>
    <xf numFmtId="0" fontId="0" fillId="33" borderId="24" xfId="0" applyFill="1" applyBorder="1"/>
    <xf numFmtId="0" fontId="0" fillId="33" borderId="29" xfId="0" applyFill="1" applyBorder="1"/>
    <xf numFmtId="0" fontId="14" fillId="33" borderId="29" xfId="0" applyFont="1" applyFill="1" applyBorder="1"/>
    <xf numFmtId="164" fontId="0" fillId="33" borderId="19" xfId="0" applyNumberFormat="1" applyFill="1" applyBorder="1" applyAlignment="1">
      <alignment horizontal="center"/>
    </xf>
    <xf numFmtId="164" fontId="20" fillId="33" borderId="17" xfId="0" applyNumberFormat="1" applyFont="1" applyFill="1" applyBorder="1"/>
    <xf numFmtId="164" fontId="20" fillId="33" borderId="21" xfId="0" applyNumberFormat="1" applyFont="1" applyFill="1" applyBorder="1"/>
    <xf numFmtId="164" fontId="20" fillId="33" borderId="21" xfId="1" applyNumberFormat="1" applyFont="1" applyFill="1" applyBorder="1"/>
    <xf numFmtId="0" fontId="0" fillId="33" borderId="30" xfId="0" applyFill="1" applyBorder="1" applyAlignment="1">
      <alignment horizontal="center"/>
    </xf>
    <xf numFmtId="164" fontId="0" fillId="33" borderId="31" xfId="0" applyNumberFormat="1" applyFill="1" applyBorder="1" applyAlignment="1">
      <alignment horizontal="center"/>
    </xf>
    <xf numFmtId="164" fontId="14" fillId="33" borderId="25" xfId="0" applyNumberFormat="1" applyFont="1" applyFill="1" applyBorder="1" applyAlignment="1">
      <alignment horizontal="center"/>
    </xf>
    <xf numFmtId="164" fontId="14" fillId="33" borderId="28" xfId="0" applyNumberFormat="1" applyFont="1" applyFill="1" applyBorder="1" applyAlignment="1">
      <alignment horizontal="center"/>
    </xf>
    <xf numFmtId="164" fontId="20" fillId="33" borderId="0" xfId="0" applyNumberFormat="1" applyFont="1" applyFill="1"/>
    <xf numFmtId="164" fontId="20" fillId="33" borderId="0" xfId="1" applyNumberFormat="1" applyFont="1" applyFill="1" applyBorder="1"/>
    <xf numFmtId="0" fontId="20" fillId="33" borderId="0" xfId="0" applyFont="1" applyFill="1"/>
    <xf numFmtId="0" fontId="14" fillId="33" borderId="29" xfId="0" applyFont="1" applyFill="1" applyBorder="1" applyAlignment="1">
      <alignment horizontal="center"/>
    </xf>
    <xf numFmtId="0" fontId="16" fillId="33" borderId="29" xfId="0" applyFont="1" applyFill="1" applyBorder="1"/>
    <xf numFmtId="0" fontId="14" fillId="35" borderId="10" xfId="0" applyFont="1" applyFill="1" applyBorder="1"/>
    <xf numFmtId="0" fontId="14" fillId="35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4" fillId="0" borderId="0" xfId="0" applyFont="1" applyAlignment="1">
      <alignment horizontal="center"/>
    </xf>
    <xf numFmtId="0" fontId="16" fillId="0" borderId="0" xfId="0" applyFont="1"/>
    <xf numFmtId="2" fontId="1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4" fontId="17" fillId="0" borderId="0" xfId="0" applyNumberFormat="1" applyFont="1"/>
    <xf numFmtId="164" fontId="17" fillId="33" borderId="10" xfId="0" applyNumberFormat="1" applyFont="1" applyFill="1" applyBorder="1" applyAlignment="1">
      <alignment horizontal="center"/>
    </xf>
    <xf numFmtId="164" fontId="17" fillId="33" borderId="14" xfId="0" applyNumberFormat="1" applyFont="1" applyFill="1" applyBorder="1" applyAlignment="1">
      <alignment horizontal="center"/>
    </xf>
    <xf numFmtId="2" fontId="22" fillId="33" borderId="10" xfId="0" applyNumberFormat="1" applyFont="1" applyFill="1" applyBorder="1"/>
    <xf numFmtId="0" fontId="22" fillId="33" borderId="10" xfId="0" applyFont="1" applyFill="1" applyBorder="1"/>
    <xf numFmtId="0" fontId="17" fillId="33" borderId="10" xfId="0" applyFont="1" applyFill="1" applyBorder="1"/>
    <xf numFmtId="0" fontId="0" fillId="33" borderId="0" xfId="0" applyFill="1" applyAlignment="1">
      <alignment horizontal="center"/>
    </xf>
    <xf numFmtId="0" fontId="23" fillId="33" borderId="0" xfId="43" applyFill="1"/>
    <xf numFmtId="0" fontId="0" fillId="33" borderId="33" xfId="0" applyFill="1" applyBorder="1"/>
    <xf numFmtId="0" fontId="0" fillId="33" borderId="0" xfId="0" applyFill="1" applyProtection="1">
      <protection locked="0"/>
    </xf>
    <xf numFmtId="0" fontId="22" fillId="34" borderId="10" xfId="0" applyFont="1" applyFill="1" applyBorder="1" applyAlignment="1">
      <alignment horizontal="center"/>
    </xf>
    <xf numFmtId="0" fontId="0" fillId="0" borderId="0" xfId="0" applyAlignment="1">
      <alignment horizontal="left"/>
    </xf>
    <xf numFmtId="0" fontId="20" fillId="33" borderId="0" xfId="43" applyFont="1" applyFill="1"/>
    <xf numFmtId="0" fontId="21" fillId="33" borderId="0" xfId="0" applyFont="1" applyFill="1"/>
    <xf numFmtId="0" fontId="0" fillId="38" borderId="10" xfId="0" applyFill="1" applyBorder="1" applyAlignment="1">
      <alignment horizontal="center"/>
    </xf>
    <xf numFmtId="0" fontId="0" fillId="38" borderId="10" xfId="0" quotePrefix="1" applyFill="1" applyBorder="1" applyAlignment="1">
      <alignment horizontal="center"/>
    </xf>
    <xf numFmtId="0" fontId="14" fillId="33" borderId="0" xfId="0" applyFont="1" applyFill="1" applyAlignment="1">
      <alignment horizontal="center" vertical="center"/>
    </xf>
    <xf numFmtId="0" fontId="14" fillId="33" borderId="32" xfId="0" applyFont="1" applyFill="1" applyBorder="1" applyAlignment="1">
      <alignment horizontal="center" vertical="center"/>
    </xf>
    <xf numFmtId="0" fontId="11" fillId="36" borderId="22" xfId="0" applyFont="1" applyFill="1" applyBorder="1" applyAlignment="1">
      <alignment horizontal="center"/>
    </xf>
    <xf numFmtId="0" fontId="0" fillId="36" borderId="23" xfId="0" applyFill="1" applyBorder="1" applyAlignment="1">
      <alignment horizontal="center"/>
    </xf>
    <xf numFmtId="0" fontId="0" fillId="36" borderId="24" xfId="0" applyFill="1" applyBorder="1" applyAlignment="1">
      <alignment horizontal="center"/>
    </xf>
    <xf numFmtId="0" fontId="14" fillId="37" borderId="11" xfId="0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37" borderId="12" xfId="0" applyFill="1" applyBorder="1" applyAlignment="1">
      <alignment horizontal="center"/>
    </xf>
    <xf numFmtId="0" fontId="0" fillId="37" borderId="13" xfId="0" applyFill="1" applyBorder="1" applyAlignment="1">
      <alignment horizontal="center"/>
    </xf>
    <xf numFmtId="0" fontId="14" fillId="37" borderId="10" xfId="0" applyFont="1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14" fillId="38" borderId="11" xfId="0" applyFont="1" applyFill="1" applyBorder="1" applyAlignment="1">
      <alignment horizontal="center"/>
    </xf>
    <xf numFmtId="0" fontId="14" fillId="38" borderId="12" xfId="0" applyFont="1" applyFill="1" applyBorder="1" applyAlignment="1">
      <alignment horizontal="center"/>
    </xf>
    <xf numFmtId="0" fontId="14" fillId="38" borderId="13" xfId="0" applyFont="1" applyFill="1" applyBorder="1" applyAlignment="1">
      <alignment horizontal="center"/>
    </xf>
    <xf numFmtId="0" fontId="14" fillId="34" borderId="11" xfId="0" applyFont="1" applyFill="1" applyBorder="1" applyAlignment="1">
      <alignment horizontal="center"/>
    </xf>
    <xf numFmtId="0" fontId="14" fillId="34" borderId="12" xfId="0" applyFont="1" applyFill="1" applyBorder="1" applyAlignment="1">
      <alignment horizontal="center"/>
    </xf>
    <xf numFmtId="0" fontId="14" fillId="34" borderId="13" xfId="0" applyFont="1" applyFill="1" applyBorder="1" applyAlignment="1">
      <alignment horizontal="center"/>
    </xf>
    <xf numFmtId="0" fontId="14" fillId="33" borderId="11" xfId="0" applyFont="1" applyFill="1" applyBorder="1" applyAlignment="1">
      <alignment horizontal="center"/>
    </xf>
    <xf numFmtId="0" fontId="14" fillId="33" borderId="12" xfId="0" applyFont="1" applyFill="1" applyBorder="1" applyAlignment="1">
      <alignment horizontal="center"/>
    </xf>
    <xf numFmtId="0" fontId="14" fillId="33" borderId="13" xfId="0" applyFont="1" applyFill="1" applyBorder="1" applyAlignment="1">
      <alignment horizontal="center"/>
    </xf>
    <xf numFmtId="0" fontId="14" fillId="34" borderId="10" xfId="0" applyFont="1" applyFill="1" applyBorder="1" applyAlignment="1">
      <alignment horizontal="center"/>
    </xf>
    <xf numFmtId="0" fontId="14" fillId="34" borderId="22" xfId="0" applyFont="1" applyFill="1" applyBorder="1" applyAlignment="1">
      <alignment horizontal="center"/>
    </xf>
    <xf numFmtId="0" fontId="14" fillId="34" borderId="23" xfId="0" applyFont="1" applyFill="1" applyBorder="1" applyAlignment="1">
      <alignment horizontal="center"/>
    </xf>
    <xf numFmtId="0" fontId="14" fillId="34" borderId="24" xfId="0" applyFont="1" applyFill="1" applyBorder="1" applyAlignment="1">
      <alignment horizontal="center"/>
    </xf>
  </cellXfs>
  <cellStyles count="44">
    <cellStyle name="20 % - Akzent1" xfId="18" builtinId="30" customBuiltin="1"/>
    <cellStyle name="20 % - Akzent2" xfId="21" builtinId="34" customBuiltin="1"/>
    <cellStyle name="20 % - Akzent3" xfId="24" builtinId="38" customBuiltin="1"/>
    <cellStyle name="20 % - Akzent4" xfId="27" builtinId="42" customBuiltin="1"/>
    <cellStyle name="20 % - Akzent5" xfId="30" builtinId="46" customBuiltin="1"/>
    <cellStyle name="20 % - Akzent6" xfId="33" builtinId="50" customBuiltin="1"/>
    <cellStyle name="40 % - Akzent1" xfId="19" builtinId="31" customBuiltin="1"/>
    <cellStyle name="40 % - Akzent2" xfId="22" builtinId="35" customBuiltin="1"/>
    <cellStyle name="40 % - Akzent3" xfId="25" builtinId="39" customBuiltin="1"/>
    <cellStyle name="40 % - Akzent4" xfId="28" builtinId="43" customBuiltin="1"/>
    <cellStyle name="40 % - Akzent5" xfId="31" builtinId="47" customBuiltin="1"/>
    <cellStyle name="40 % - Akzent6" xfId="34" builtinId="51" customBuiltin="1"/>
    <cellStyle name="60 % - Akzent1 2" xfId="37" xr:uid="{6E372DDF-3E7D-4BF7-AA55-95103B7DD67B}"/>
    <cellStyle name="60 % - Akzent2 2" xfId="38" xr:uid="{FD30443F-858F-4C7C-884F-43C5A1BC26E3}"/>
    <cellStyle name="60 % - Akzent3 2" xfId="39" xr:uid="{83F78340-69B1-4518-B9D5-5C4875E50BEA}"/>
    <cellStyle name="60 % - Akzent4 2" xfId="40" xr:uid="{C086297C-AE22-496C-A304-98D4A2D7EA09}"/>
    <cellStyle name="60 % - Akzent5 2" xfId="41" xr:uid="{FF20A151-8C2C-47F1-8008-666ABA8953F5}"/>
    <cellStyle name="60 % - Akzent6 2" xfId="42" xr:uid="{FB5A755D-A224-41D2-AD27-7EEB6152DFEF}"/>
    <cellStyle name="Akzent1" xfId="17" builtinId="29" customBuiltin="1"/>
    <cellStyle name="Akzent2" xfId="20" builtinId="33" customBuiltin="1"/>
    <cellStyle name="Akzent3" xfId="23" builtinId="37" customBuiltin="1"/>
    <cellStyle name="Akzent4" xfId="26" builtinId="41" customBuiltin="1"/>
    <cellStyle name="Akzent5" xfId="29" builtinId="45" customBuiltin="1"/>
    <cellStyle name="Akzent6" xfId="32" builtinId="49" customBuiltin="1"/>
    <cellStyle name="Ausgabe" xfId="9" builtinId="21" customBuiltin="1"/>
    <cellStyle name="Berechnung" xfId="10" builtinId="22" customBuiltin="1"/>
    <cellStyle name="Eingabe" xfId="8" builtinId="20" customBuiltin="1"/>
    <cellStyle name="Ergebnis" xfId="16" builtinId="25" customBuiltin="1"/>
    <cellStyle name="Erklärender Text" xfId="15" builtinId="53" customBuiltin="1"/>
    <cellStyle name="Gut" xfId="6" builtinId="26" customBuiltin="1"/>
    <cellStyle name="Link" xfId="43" builtinId="8"/>
    <cellStyle name="Neutral 2" xfId="36" xr:uid="{AB92E740-CDB2-42E6-BFE5-5A1917B97735}"/>
    <cellStyle name="Notiz" xfId="14" builtinId="10" customBuiltin="1"/>
    <cellStyle name="Prozent" xfId="1" builtinId="5"/>
    <cellStyle name="Schlecht" xfId="7" builtinId="27" customBuiltin="1"/>
    <cellStyle name="Standard" xfId="0" builtinId="0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Überschrift 5" xfId="35" xr:uid="{FF71334F-18AE-4135-A586-466FDB8AB809}"/>
    <cellStyle name="Verknüpfte Zelle" xfId="11" builtinId="24" customBuiltin="1"/>
    <cellStyle name="Warnender Text" xfId="13" builtinId="11" customBuiltin="1"/>
    <cellStyle name="Zelle überprüfen" xfId="12" builtinId="23" customBuiltin="1"/>
  </cellStyles>
  <dxfs count="6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 patternType="solid"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 patternType="solid"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FPS Schuss 1-10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Rechner!$B$13:$B$22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Rechner!$C$13:$C$22</c:f>
              <c:numCache>
                <c:formatCode>0.0</c:formatCode>
                <c:ptCount val="10"/>
                <c:pt idx="0">
                  <c:v>234</c:v>
                </c:pt>
                <c:pt idx="1">
                  <c:v>233</c:v>
                </c:pt>
                <c:pt idx="2">
                  <c:v>234</c:v>
                </c:pt>
                <c:pt idx="3">
                  <c:v>232</c:v>
                </c:pt>
                <c:pt idx="4">
                  <c:v>236</c:v>
                </c:pt>
                <c:pt idx="5">
                  <c:v>237</c:v>
                </c:pt>
                <c:pt idx="6">
                  <c:v>236</c:v>
                </c:pt>
                <c:pt idx="7">
                  <c:v>233</c:v>
                </c:pt>
                <c:pt idx="8">
                  <c:v>235</c:v>
                </c:pt>
                <c:pt idx="9">
                  <c:v>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A20-443E-A081-22A511DED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0329632"/>
        <c:axId val="425901552"/>
      </c:scatterChart>
      <c:valAx>
        <c:axId val="530329632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25901552"/>
        <c:crosses val="autoZero"/>
        <c:crossBetween val="midCat"/>
        <c:majorUnit val="1"/>
      </c:valAx>
      <c:valAx>
        <c:axId val="425901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3032963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m/s Schuss 1-10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Rechner!$J$13:$J$22</c:f>
              <c:numCache>
                <c:formatCode>General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xVal>
          <c:yVal>
            <c:numRef>
              <c:f>Rechner!$K$13:$K$22</c:f>
              <c:numCache>
                <c:formatCode>0.0</c:formatCode>
                <c:ptCount val="10"/>
                <c:pt idx="0">
                  <c:v>165</c:v>
                </c:pt>
                <c:pt idx="1">
                  <c:v>164.4</c:v>
                </c:pt>
                <c:pt idx="2">
                  <c:v>163</c:v>
                </c:pt>
                <c:pt idx="3">
                  <c:v>167</c:v>
                </c:pt>
                <c:pt idx="4">
                  <c:v>164</c:v>
                </c:pt>
                <c:pt idx="5">
                  <c:v>164</c:v>
                </c:pt>
                <c:pt idx="6">
                  <c:v>166</c:v>
                </c:pt>
                <c:pt idx="7">
                  <c:v>165</c:v>
                </c:pt>
                <c:pt idx="8">
                  <c:v>167</c:v>
                </c:pt>
                <c:pt idx="9">
                  <c:v>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FE-475B-943F-15FDD77B12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9088448"/>
        <c:axId val="497408752"/>
      </c:scatterChart>
      <c:valAx>
        <c:axId val="529088448"/>
        <c:scaling>
          <c:orientation val="minMax"/>
          <c:max val="10"/>
          <c:min val="1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497408752"/>
        <c:crosses val="autoZero"/>
        <c:crossBetween val="midCat"/>
      </c:valAx>
      <c:valAx>
        <c:axId val="4974087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529088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'FPS Joule Chart'!$K$1:$N$1</c:f>
          <c:strCache>
            <c:ptCount val="4"/>
            <c:pt idx="0">
              <c:v>FPS + Joule bei einem</c:v>
            </c:pt>
            <c:pt idx="1">
              <c:v>Geschossgewicht von</c:v>
            </c:pt>
            <c:pt idx="2">
              <c:v>2,9</c:v>
            </c:pt>
            <c:pt idx="3">
              <c:v>g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'FPS Joule Chart'!$D$3</c:f>
              <c:strCache>
                <c:ptCount val="1"/>
                <c:pt idx="0">
                  <c:v>Joule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'FPS Joule Chart'!$B$3:$B$27</c15:sqref>
                  </c15:fullRef>
                </c:ext>
              </c:extLst>
              <c:f>'FPS Joule Chart'!$B$4:$B$27</c:f>
              <c:strCache>
                <c:ptCount val="24"/>
                <c:pt idx="0">
                  <c:v>25</c:v>
                </c:pt>
                <c:pt idx="1">
                  <c:v>50</c:v>
                </c:pt>
                <c:pt idx="2">
                  <c:v>75</c:v>
                </c:pt>
                <c:pt idx="3">
                  <c:v>100</c:v>
                </c:pt>
                <c:pt idx="4">
                  <c:v>125</c:v>
                </c:pt>
                <c:pt idx="5">
                  <c:v>150</c:v>
                </c:pt>
                <c:pt idx="6">
                  <c:v>175</c:v>
                </c:pt>
                <c:pt idx="7">
                  <c:v>200</c:v>
                </c:pt>
                <c:pt idx="8">
                  <c:v>225</c:v>
                </c:pt>
                <c:pt idx="9">
                  <c:v>250</c:v>
                </c:pt>
                <c:pt idx="10">
                  <c:v>275</c:v>
                </c:pt>
                <c:pt idx="11">
                  <c:v>300</c:v>
                </c:pt>
                <c:pt idx="12">
                  <c:v>325</c:v>
                </c:pt>
                <c:pt idx="13">
                  <c:v>350</c:v>
                </c:pt>
                <c:pt idx="14">
                  <c:v>375</c:v>
                </c:pt>
                <c:pt idx="15">
                  <c:v>400</c:v>
                </c:pt>
                <c:pt idx="16">
                  <c:v>425</c:v>
                </c:pt>
                <c:pt idx="17">
                  <c:v>450</c:v>
                </c:pt>
                <c:pt idx="18">
                  <c:v>475</c:v>
                </c:pt>
                <c:pt idx="19">
                  <c:v>500</c:v>
                </c:pt>
                <c:pt idx="20">
                  <c:v>525</c:v>
                </c:pt>
                <c:pt idx="21">
                  <c:v>550</c:v>
                </c:pt>
                <c:pt idx="22">
                  <c:v>575</c:v>
                </c:pt>
                <c:pt idx="23">
                  <c:v>600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'FPS Joule Chart'!$D$3:$D$27</c15:sqref>
                  </c15:fullRef>
                </c:ext>
              </c:extLst>
              <c:f>'FPS Joule Chart'!$D$4:$D$27</c:f>
              <c:numCache>
                <c:formatCode>0.00</c:formatCode>
                <c:ptCount val="24"/>
                <c:pt idx="0">
                  <c:v>8.4193379999999998E-2</c:v>
                </c:pt>
                <c:pt idx="1">
                  <c:v>0.33677351999999999</c:v>
                </c:pt>
                <c:pt idx="2">
                  <c:v>0.75774041999999997</c:v>
                </c:pt>
                <c:pt idx="3">
                  <c:v>1.34709408</c:v>
                </c:pt>
                <c:pt idx="4">
                  <c:v>2.1048344999999999</c:v>
                </c:pt>
                <c:pt idx="5">
                  <c:v>3.0309616799999999</c:v>
                </c:pt>
                <c:pt idx="6">
                  <c:v>4.1254756200000005</c:v>
                </c:pt>
                <c:pt idx="7">
                  <c:v>5.3883763199999999</c:v>
                </c:pt>
                <c:pt idx="8">
                  <c:v>6.8196637799999982</c:v>
                </c:pt>
                <c:pt idx="9">
                  <c:v>8.4193379999999998</c:v>
                </c:pt>
                <c:pt idx="10">
                  <c:v>10.187398980000001</c:v>
                </c:pt>
                <c:pt idx="11">
                  <c:v>12.12384672</c:v>
                </c:pt>
                <c:pt idx="12">
                  <c:v>14.22868122</c:v>
                </c:pt>
                <c:pt idx="13">
                  <c:v>16.501902480000002</c:v>
                </c:pt>
                <c:pt idx="14">
                  <c:v>18.943510500000002</c:v>
                </c:pt>
                <c:pt idx="15">
                  <c:v>21.55350528</c:v>
                </c:pt>
                <c:pt idx="16">
                  <c:v>24.331886820000005</c:v>
                </c:pt>
                <c:pt idx="17">
                  <c:v>27.278655119999993</c:v>
                </c:pt>
                <c:pt idx="18">
                  <c:v>30.393810179999999</c:v>
                </c:pt>
                <c:pt idx="19">
                  <c:v>33.677351999999999</c:v>
                </c:pt>
                <c:pt idx="20">
                  <c:v>37.12928058</c:v>
                </c:pt>
                <c:pt idx="21">
                  <c:v>40.749595920000004</c:v>
                </c:pt>
                <c:pt idx="22">
                  <c:v>44.538298020000006</c:v>
                </c:pt>
                <c:pt idx="23">
                  <c:v>48.495386879999998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CC-4D2E-B48A-D1534606F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89321471"/>
        <c:axId val="1193704175"/>
      </c:barChart>
      <c:catAx>
        <c:axId val="1189321471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93704175"/>
        <c:crosses val="autoZero"/>
        <c:auto val="1"/>
        <c:lblAlgn val="ctr"/>
        <c:lblOffset val="100"/>
        <c:noMultiLvlLbl val="0"/>
      </c:catAx>
      <c:valAx>
        <c:axId val="1193704175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189321471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5</xdr:col>
      <xdr:colOff>0</xdr:colOff>
      <xdr:row>14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CB88F26A-4962-4147-8466-33018C4EE0EA}"/>
            </a:ext>
          </a:extLst>
        </xdr:cNvPr>
        <xdr:cNvSpPr txBox="1"/>
      </xdr:nvSpPr>
      <xdr:spPr>
        <a:xfrm>
          <a:off x="209550" y="1162050"/>
          <a:ext cx="35052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/>
            <a:t>Hinweis: Dies ist KEINE Rechtsberatung! Dieser Beitrag beruht auf unserem technischen Verständnis heraus, und den Informationen aus dem Dokument "Anlage VI - Beschussverordnung (BeschussV)" Sowie die farblich markierten Energiebereiche im Rechner beruhen auf diesen Informationen.</a:t>
          </a:r>
        </a:p>
        <a:p>
          <a:endParaRPr lang="de-DE" sz="1100"/>
        </a:p>
        <a:p>
          <a:r>
            <a:rPr lang="de-DE" sz="1100" b="1"/>
            <a:t>Stand:</a:t>
          </a:r>
          <a:r>
            <a:rPr lang="de-DE" sz="1100" b="1" baseline="0"/>
            <a:t> 27.09.2024</a:t>
          </a:r>
          <a:endParaRPr lang="de-DE" sz="1100" b="1"/>
        </a:p>
      </xdr:txBody>
    </xdr:sp>
    <xdr:clientData/>
  </xdr:twoCellAnchor>
  <xdr:twoCellAnchor>
    <xdr:from>
      <xdr:col>6</xdr:col>
      <xdr:colOff>0</xdr:colOff>
      <xdr:row>6</xdr:row>
      <xdr:rowOff>0</xdr:rowOff>
    </xdr:from>
    <xdr:to>
      <xdr:col>10</xdr:col>
      <xdr:colOff>0</xdr:colOff>
      <xdr:row>14</xdr:row>
      <xdr:rowOff>0</xdr:rowOff>
    </xdr:to>
    <xdr:sp macro="" textlink="">
      <xdr:nvSpPr>
        <xdr:cNvPr id="5" name="Textfeld 4">
          <a:extLst>
            <a:ext uri="{FF2B5EF4-FFF2-40B4-BE49-F238E27FC236}">
              <a16:creationId xmlns:a16="http://schemas.microsoft.com/office/drawing/2014/main" id="{4E748FA0-5260-45D6-BA4E-8D3657161C93}"/>
            </a:ext>
          </a:extLst>
        </xdr:cNvPr>
        <xdr:cNvSpPr txBox="1"/>
      </xdr:nvSpPr>
      <xdr:spPr>
        <a:xfrm>
          <a:off x="4591050" y="1162050"/>
          <a:ext cx="3505200" cy="1524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100" b="1" i="0" u="none" strike="noStrike">
              <a:solidFill>
                <a:srgbClr val="00B0F0"/>
              </a:solidFill>
              <a:effectLst/>
              <a:latin typeface="+mn-lt"/>
              <a:ea typeface="+mn-ea"/>
              <a:cs typeface="+mn-cs"/>
            </a:rPr>
            <a:t>Blau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markierte Texte/Werte können geändert bzw. nach ihren eigenen</a:t>
          </a:r>
          <a:r>
            <a:rPr lang="de-DE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Vorgaben eingegeben werden. Die ausgegebenen Joule Werte sind in einer farblichen Range.</a:t>
          </a:r>
        </a:p>
        <a:p>
          <a:endParaRPr lang="de-DE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de-DE" sz="1100" b="1" i="0" u="none" strike="noStrike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bis</a:t>
          </a:r>
          <a:r>
            <a:rPr lang="de-DE" sz="1100" b="1" i="0" u="none" strike="noStrike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7,5 Joule </a:t>
          </a:r>
        </a:p>
        <a:p>
          <a:r>
            <a:rPr lang="de-DE" sz="1100" b="1" i="0" u="none" strike="noStrike" baseline="0">
              <a:solidFill>
                <a:srgbClr val="FFC000"/>
              </a:solidFill>
              <a:effectLst/>
              <a:latin typeface="+mn-lt"/>
              <a:ea typeface="+mn-ea"/>
              <a:cs typeface="+mn-cs"/>
            </a:rPr>
            <a:t>bis 8,0 Joule</a:t>
          </a:r>
        </a:p>
        <a:p>
          <a:r>
            <a:rPr lang="de-DE" sz="1100" b="1" i="0" u="none" strike="noStrike" baseline="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&gt; 8,0 Joule</a:t>
          </a:r>
          <a:endParaRPr lang="de-DE" sz="1100" b="1">
            <a:solidFill>
              <a:srgbClr val="FF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0</xdr:colOff>
      <xdr:row>10</xdr:row>
      <xdr:rowOff>0</xdr:rowOff>
    </xdr:from>
    <xdr:to>
      <xdr:col>22</xdr:col>
      <xdr:colOff>381000</xdr:colOff>
      <xdr:row>28</xdr:row>
      <xdr:rowOff>50800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C254B27D-5DF3-A0B0-D874-5E400DA9B1B4}"/>
            </a:ext>
          </a:extLst>
        </xdr:cNvPr>
        <xdr:cNvSpPr txBox="1"/>
      </xdr:nvSpPr>
      <xdr:spPr>
        <a:xfrm>
          <a:off x="13176250" y="1936750"/>
          <a:ext cx="4931833" cy="3511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b="1"/>
            <a:t>FPS zu Joule umrechnen</a:t>
          </a:r>
        </a:p>
        <a:p>
          <a:r>
            <a:rPr lang="de-DE"/>
            <a:t>Geschwindigkeit in m/s zum Quadrat mal Geschoss-Gewicht in kg / 2</a:t>
          </a:r>
        </a:p>
        <a:p>
          <a:r>
            <a:rPr lang="de-DE" b="1"/>
            <a:t>Joule = ms² * g * 1000 / 2</a:t>
          </a:r>
          <a:endParaRPr lang="de-DE"/>
        </a:p>
        <a:p>
          <a:r>
            <a:rPr lang="de-DE"/>
            <a:t>FPS in m/s umrechnen (FPS * 0,3048)</a:t>
          </a:r>
        </a:p>
        <a:p>
          <a:r>
            <a:rPr lang="de-DE"/>
            <a:t>m/s^2 * (g/1000) / 2</a:t>
          </a:r>
        </a:p>
        <a:p>
          <a:r>
            <a:rPr lang="de-DE" b="1"/>
            <a:t>Joule zu FPS umrechnen</a:t>
          </a:r>
        </a:p>
        <a:p>
          <a:r>
            <a:rPr lang="de-DE"/>
            <a:t>Wurzel aus (Joule durch Gewicht in kg) durch 0,3048.</a:t>
          </a:r>
        </a:p>
        <a:p>
          <a:r>
            <a:rPr lang="de-DE" b="1"/>
            <a:t>FPS = Wurzel (Joule / (g/1000/2) ) / 0,3048</a:t>
          </a:r>
          <a:endParaRPr lang="de-DE"/>
        </a:p>
        <a:p>
          <a:endParaRPr lang="de-DE" sz="1100"/>
        </a:p>
        <a:p>
          <a:r>
            <a:rPr lang="de-DE"/>
            <a:t>E = ½ × m × v²</a:t>
          </a:r>
        </a:p>
        <a:p>
          <a:r>
            <a:rPr lang="de-DE"/>
            <a:t>Zu beachten ist:</a:t>
          </a:r>
        </a:p>
        <a:p>
          <a:r>
            <a:rPr lang="de-DE"/>
            <a:t>E in J</a:t>
          </a:r>
          <a:br>
            <a:rPr lang="de-DE"/>
          </a:br>
          <a:r>
            <a:rPr lang="de-DE"/>
            <a:t>m in kg</a:t>
          </a:r>
          <a:br>
            <a:rPr lang="de-DE"/>
          </a:br>
          <a:r>
            <a:rPr lang="de-DE"/>
            <a:t>v in m/s </a:t>
          </a:r>
        </a:p>
        <a:p>
          <a:r>
            <a:rPr lang="de-DE"/>
            <a:t>Der Umrechnungsfaktor von fps zu m/s lautet:</a:t>
          </a:r>
        </a:p>
        <a:p>
          <a:r>
            <a:rPr lang="de-DE"/>
            <a:t>1 fps = 0.3048 m/s</a:t>
          </a:r>
          <a:br>
            <a:rPr lang="de-DE"/>
          </a:br>
          <a:r>
            <a:rPr lang="de-DE"/>
            <a:t>1 m/s = 3.28084 fps </a:t>
          </a:r>
        </a:p>
        <a:p>
          <a:endParaRPr lang="de-DE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b="1"/>
            <a:t>1 gr ≈ 0,06479891 g </a:t>
          </a:r>
        </a:p>
        <a:p>
          <a:endParaRPr lang="de-DE"/>
        </a:p>
        <a:p>
          <a:endParaRPr lang="de-DE" sz="1100"/>
        </a:p>
      </xdr:txBody>
    </xdr:sp>
    <xdr:clientData/>
  </xdr:twoCellAnchor>
  <xdr:twoCellAnchor>
    <xdr:from>
      <xdr:col>1</xdr:col>
      <xdr:colOff>33337</xdr:colOff>
      <xdr:row>24</xdr:row>
      <xdr:rowOff>4762</xdr:rowOff>
    </xdr:from>
    <xdr:to>
      <xdr:col>6</xdr:col>
      <xdr:colOff>523875</xdr:colOff>
      <xdr:row>38</xdr:row>
      <xdr:rowOff>180975</xdr:rowOff>
    </xdr:to>
    <xdr:graphicFrame macro="">
      <xdr:nvGraphicFramePr>
        <xdr:cNvPr id="7" name="Diagramm 6">
          <a:extLst>
            <a:ext uri="{FF2B5EF4-FFF2-40B4-BE49-F238E27FC236}">
              <a16:creationId xmlns:a16="http://schemas.microsoft.com/office/drawing/2014/main" id="{8AE5B4B3-0FC8-000A-B01F-DC16C7C49BE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35983</xdr:colOff>
      <xdr:row>23</xdr:row>
      <xdr:rowOff>189970</xdr:rowOff>
    </xdr:from>
    <xdr:to>
      <xdr:col>14</xdr:col>
      <xdr:colOff>677335</xdr:colOff>
      <xdr:row>39</xdr:row>
      <xdr:rowOff>0</xdr:rowOff>
    </xdr:to>
    <xdr:graphicFrame macro="">
      <xdr:nvGraphicFramePr>
        <xdr:cNvPr id="9" name="Diagramm 8">
          <a:extLst>
            <a:ext uri="{FF2B5EF4-FFF2-40B4-BE49-F238E27FC236}">
              <a16:creationId xmlns:a16="http://schemas.microsoft.com/office/drawing/2014/main" id="{318BD8D5-7D72-9DA6-9F36-C79F8F40A91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13</xdr:col>
      <xdr:colOff>0</xdr:colOff>
      <xdr:row>27</xdr:row>
      <xdr:rowOff>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BD001B55-E78F-23E6-5C28-79463EFB0DE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xgotec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32600-CEA9-4D9E-AE49-09D54F50A9C7}">
  <sheetPr>
    <tabColor rgb="FF002060"/>
  </sheetPr>
  <dimension ref="B1:O51"/>
  <sheetViews>
    <sheetView workbookViewId="0"/>
  </sheetViews>
  <sheetFormatPr baseColWidth="10" defaultColWidth="9.140625" defaultRowHeight="15" x14ac:dyDescent="0.25"/>
  <cols>
    <col min="1" max="1" width="3.140625" style="1" customWidth="1"/>
    <col min="2" max="10" width="13.140625" style="1" customWidth="1"/>
    <col min="11" max="16384" width="9.140625" style="1"/>
  </cols>
  <sheetData>
    <row r="1" spans="2:10" x14ac:dyDescent="0.25">
      <c r="B1" s="62" t="s">
        <v>45</v>
      </c>
      <c r="C1" s="62"/>
      <c r="D1" s="62"/>
      <c r="E1" s="62"/>
      <c r="F1" s="62"/>
      <c r="G1" s="62"/>
      <c r="H1" s="62"/>
      <c r="I1" s="62"/>
      <c r="J1" s="62"/>
    </row>
    <row r="2" spans="2:10" ht="15.75" thickBot="1" x14ac:dyDescent="0.3">
      <c r="B2" s="63"/>
      <c r="C2" s="63"/>
      <c r="D2" s="63"/>
      <c r="E2" s="63"/>
      <c r="F2" s="63"/>
      <c r="G2" s="63"/>
      <c r="H2" s="63"/>
      <c r="I2" s="63"/>
      <c r="J2" s="63"/>
    </row>
    <row r="3" spans="2:10" ht="15.75" thickBot="1" x14ac:dyDescent="0.3">
      <c r="B3" s="64" t="s">
        <v>44</v>
      </c>
      <c r="C3" s="65"/>
      <c r="D3" s="65"/>
      <c r="E3" s="65"/>
      <c r="F3" s="65"/>
      <c r="G3" s="65"/>
      <c r="H3" s="65"/>
      <c r="I3" s="65"/>
      <c r="J3" s="66"/>
    </row>
    <row r="5" spans="2:10" x14ac:dyDescent="0.25">
      <c r="B5" s="67" t="s">
        <v>38</v>
      </c>
      <c r="C5" s="68"/>
      <c r="D5" s="68"/>
      <c r="E5" s="69"/>
      <c r="F5" s="41"/>
      <c r="G5" s="67" t="s">
        <v>39</v>
      </c>
      <c r="H5" s="68"/>
      <c r="I5" s="68"/>
      <c r="J5" s="69"/>
    </row>
    <row r="16" spans="2:10" x14ac:dyDescent="0.25">
      <c r="B16" s="67" t="s">
        <v>40</v>
      </c>
      <c r="C16" s="70"/>
      <c r="D16" s="70"/>
      <c r="E16" s="70"/>
      <c r="F16" s="70"/>
      <c r="G16" s="70"/>
      <c r="H16" s="70"/>
      <c r="I16" s="70"/>
      <c r="J16" s="71"/>
    </row>
    <row r="18" spans="2:10" x14ac:dyDescent="0.25">
      <c r="B18" s="72">
        <v>1</v>
      </c>
      <c r="C18" s="73"/>
      <c r="D18" s="73"/>
      <c r="E18" s="72">
        <v>2</v>
      </c>
      <c r="F18" s="73"/>
      <c r="G18" s="73"/>
      <c r="H18" s="72">
        <v>3</v>
      </c>
      <c r="I18" s="73"/>
      <c r="J18" s="73"/>
    </row>
    <row r="19" spans="2:10" x14ac:dyDescent="0.25">
      <c r="B19" s="19"/>
      <c r="C19" s="52"/>
      <c r="D19" s="52"/>
      <c r="E19" s="19"/>
      <c r="F19" s="52"/>
      <c r="G19" s="52"/>
      <c r="H19" s="19"/>
      <c r="I19" s="52"/>
      <c r="J19" s="52"/>
    </row>
    <row r="20" spans="2:10" x14ac:dyDescent="0.25">
      <c r="B20" s="1" t="s">
        <v>48</v>
      </c>
      <c r="D20" s="52"/>
      <c r="F20" s="52"/>
      <c r="G20" s="52"/>
      <c r="I20" s="52"/>
      <c r="J20" s="52"/>
    </row>
    <row r="21" spans="2:10" x14ac:dyDescent="0.25">
      <c r="D21" s="52"/>
      <c r="F21" s="52"/>
      <c r="G21" s="52"/>
      <c r="I21" s="52"/>
      <c r="J21" s="52"/>
    </row>
    <row r="22" spans="2:10" x14ac:dyDescent="0.25">
      <c r="B22" s="1" t="s">
        <v>49</v>
      </c>
      <c r="D22" s="52"/>
      <c r="F22" s="52"/>
      <c r="G22" s="52"/>
      <c r="I22" s="52"/>
      <c r="J22" s="52"/>
    </row>
    <row r="23" spans="2:10" x14ac:dyDescent="0.25">
      <c r="B23" s="58" t="s">
        <v>51</v>
      </c>
      <c r="D23" s="52"/>
      <c r="E23" s="53"/>
      <c r="F23" s="52"/>
      <c r="G23" s="52"/>
      <c r="H23" s="53"/>
      <c r="I23" s="52"/>
      <c r="J23" s="52"/>
    </row>
    <row r="24" spans="2:10" x14ac:dyDescent="0.25">
      <c r="B24" s="58" t="s">
        <v>50</v>
      </c>
      <c r="D24" s="52"/>
      <c r="E24" s="53"/>
      <c r="F24" s="52"/>
      <c r="G24" s="52"/>
      <c r="H24" s="53"/>
      <c r="I24" s="52"/>
      <c r="J24" s="52"/>
    </row>
    <row r="25" spans="2:10" x14ac:dyDescent="0.25">
      <c r="D25" s="52"/>
      <c r="F25" s="52"/>
      <c r="G25" s="52"/>
      <c r="I25" s="52"/>
      <c r="J25" s="52"/>
    </row>
    <row r="26" spans="2:10" x14ac:dyDescent="0.25">
      <c r="B26" s="1" t="s">
        <v>52</v>
      </c>
      <c r="D26" s="52"/>
      <c r="E26" s="59" t="s">
        <v>53</v>
      </c>
      <c r="F26" s="52"/>
      <c r="G26" s="52"/>
      <c r="I26" s="52"/>
      <c r="J26" s="52"/>
    </row>
    <row r="27" spans="2:10" x14ac:dyDescent="0.25">
      <c r="B27" s="1" t="s">
        <v>58</v>
      </c>
      <c r="D27" s="52"/>
      <c r="E27" s="59" t="s">
        <v>54</v>
      </c>
      <c r="F27" s="52"/>
      <c r="G27" s="52"/>
      <c r="I27" s="52"/>
      <c r="J27" s="52"/>
    </row>
    <row r="28" spans="2:10" x14ac:dyDescent="0.25">
      <c r="C28" s="59"/>
      <c r="D28" s="52"/>
      <c r="E28" s="59" t="s">
        <v>55</v>
      </c>
      <c r="F28" s="52"/>
      <c r="G28" s="52"/>
      <c r="I28" s="52"/>
      <c r="J28" s="52"/>
    </row>
    <row r="29" spans="2:10" x14ac:dyDescent="0.25">
      <c r="C29" s="59"/>
      <c r="D29" s="52"/>
      <c r="F29" s="52"/>
      <c r="G29" s="52"/>
      <c r="I29" s="52"/>
      <c r="J29" s="52"/>
    </row>
    <row r="30" spans="2:10" x14ac:dyDescent="0.25">
      <c r="B30" s="1" t="s">
        <v>56</v>
      </c>
      <c r="C30" s="59"/>
      <c r="D30" s="52"/>
      <c r="F30" s="52"/>
      <c r="G30" s="52"/>
      <c r="I30" s="52"/>
      <c r="J30" s="52"/>
    </row>
    <row r="31" spans="2:10" x14ac:dyDescent="0.25">
      <c r="B31" s="1" t="s">
        <v>57</v>
      </c>
      <c r="C31" s="59"/>
      <c r="D31" s="52"/>
      <c r="F31" s="52"/>
      <c r="G31" s="52"/>
      <c r="I31" s="52"/>
      <c r="J31" s="52"/>
    </row>
    <row r="32" spans="2:10" x14ac:dyDescent="0.25">
      <c r="D32" s="52"/>
      <c r="F32" s="52"/>
      <c r="G32" s="52"/>
      <c r="I32" s="52"/>
      <c r="J32" s="52"/>
    </row>
    <row r="33" spans="2:10" x14ac:dyDescent="0.25">
      <c r="B33" s="1" t="s">
        <v>59</v>
      </c>
      <c r="D33" s="52"/>
      <c r="E33" s="59" t="s">
        <v>61</v>
      </c>
      <c r="F33" s="52"/>
      <c r="G33" s="52"/>
      <c r="I33" s="52"/>
      <c r="J33" s="52"/>
    </row>
    <row r="34" spans="2:10" x14ac:dyDescent="0.25">
      <c r="B34" s="1" t="s">
        <v>60</v>
      </c>
      <c r="E34" s="59" t="s">
        <v>62</v>
      </c>
    </row>
    <row r="36" spans="2:10" x14ac:dyDescent="0.25">
      <c r="B36" s="1" t="s">
        <v>63</v>
      </c>
    </row>
    <row r="37" spans="2:10" x14ac:dyDescent="0.25">
      <c r="B37" s="1" t="s">
        <v>64</v>
      </c>
    </row>
    <row r="38" spans="2:10" x14ac:dyDescent="0.25">
      <c r="B38" s="1" t="s">
        <v>65</v>
      </c>
    </row>
    <row r="39" spans="2:10" x14ac:dyDescent="0.25">
      <c r="B39" s="54"/>
      <c r="C39" s="54"/>
      <c r="D39" s="54"/>
      <c r="E39" s="54"/>
      <c r="F39" s="54"/>
      <c r="G39" s="54"/>
      <c r="H39" s="54"/>
      <c r="I39" s="54"/>
      <c r="J39" s="54"/>
    </row>
    <row r="40" spans="2:10" ht="15" customHeight="1" x14ac:dyDescent="0.25">
      <c r="B40" s="17" t="s">
        <v>41</v>
      </c>
    </row>
    <row r="41" spans="2:10" ht="15" customHeight="1" x14ac:dyDescent="0.25">
      <c r="B41" s="55" t="s">
        <v>66</v>
      </c>
    </row>
    <row r="42" spans="2:10" ht="15" customHeight="1" x14ac:dyDescent="0.25">
      <c r="B42" s="1" t="s">
        <v>42</v>
      </c>
    </row>
    <row r="43" spans="2:10" ht="15" customHeight="1" x14ac:dyDescent="0.25">
      <c r="B43" s="1" t="s">
        <v>67</v>
      </c>
    </row>
    <row r="44" spans="2:10" x14ac:dyDescent="0.25">
      <c r="B44" s="55" t="s">
        <v>68</v>
      </c>
    </row>
    <row r="45" spans="2:10" x14ac:dyDescent="0.25">
      <c r="B45" s="1" t="s">
        <v>69</v>
      </c>
    </row>
    <row r="46" spans="2:10" x14ac:dyDescent="0.25">
      <c r="B46" s="1" t="s">
        <v>43</v>
      </c>
    </row>
    <row r="47" spans="2:10" x14ac:dyDescent="0.25">
      <c r="B47" s="1" t="s">
        <v>46</v>
      </c>
    </row>
    <row r="48" spans="2:10" x14ac:dyDescent="0.25">
      <c r="B48" s="53" t="s">
        <v>47</v>
      </c>
    </row>
    <row r="51" spans="13:15" x14ac:dyDescent="0.25">
      <c r="M51" s="55"/>
      <c r="N51" s="55"/>
      <c r="O51" s="55"/>
    </row>
  </sheetData>
  <mergeCells count="8">
    <mergeCell ref="B18:D18"/>
    <mergeCell ref="E18:G18"/>
    <mergeCell ref="H18:J18"/>
    <mergeCell ref="B1:J2"/>
    <mergeCell ref="B3:J3"/>
    <mergeCell ref="B5:E5"/>
    <mergeCell ref="G5:J5"/>
    <mergeCell ref="B16:J16"/>
  </mergeCells>
  <hyperlinks>
    <hyperlink ref="B48" r:id="rId1" xr:uid="{731320C7-5446-4624-8582-9C00115B19C5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F76BE-D9CE-4A73-A32B-6365C2BD7556}">
  <dimension ref="B2:W39"/>
  <sheetViews>
    <sheetView tabSelected="1" zoomScale="90" zoomScaleNormal="90" workbookViewId="0">
      <pane ySplit="9" topLeftCell="A10" activePane="bottomLeft" state="frozen"/>
      <selection pane="bottomLeft"/>
    </sheetView>
  </sheetViews>
  <sheetFormatPr baseColWidth="10" defaultRowHeight="15" x14ac:dyDescent="0.25"/>
  <cols>
    <col min="1" max="1" width="4" style="1" customWidth="1"/>
    <col min="2" max="2" width="25" style="1" customWidth="1"/>
    <col min="3" max="3" width="9.85546875" style="1" customWidth="1"/>
    <col min="4" max="4" width="12.140625" style="2" customWidth="1"/>
    <col min="5" max="5" width="10.85546875" style="1" customWidth="1"/>
    <col min="6" max="6" width="19.5703125" style="1" customWidth="1"/>
    <col min="7" max="7" width="8.85546875" style="1" customWidth="1"/>
    <col min="8" max="8" width="5" style="1" customWidth="1"/>
    <col min="9" max="9" width="5.42578125" style="1" customWidth="1"/>
    <col min="10" max="10" width="25.28515625" style="1" customWidth="1"/>
    <col min="11" max="11" width="11.28515625" style="1" customWidth="1"/>
    <col min="12" max="13" width="11.42578125" style="1"/>
    <col min="14" max="14" width="20" style="1" customWidth="1"/>
    <col min="15" max="15" width="8.28515625" style="1" customWidth="1"/>
    <col min="16" max="17" width="11.42578125" style="1"/>
    <col min="18" max="18" width="11.140625" style="1" customWidth="1"/>
    <col min="19" max="16384" width="11.42578125" style="1"/>
  </cols>
  <sheetData>
    <row r="2" spans="2:23" x14ac:dyDescent="0.25">
      <c r="B2" s="77" t="s">
        <v>9</v>
      </c>
      <c r="C2" s="78"/>
      <c r="D2" s="78"/>
      <c r="E2" s="79"/>
      <c r="F2" s="19"/>
      <c r="G2" s="19"/>
      <c r="H2" s="19"/>
      <c r="I2" s="37"/>
      <c r="J2" s="83" t="s">
        <v>15</v>
      </c>
      <c r="K2" s="83"/>
      <c r="L2" s="83"/>
      <c r="M2" s="83"/>
      <c r="N2" s="19"/>
      <c r="Q2" s="74" t="s">
        <v>35</v>
      </c>
      <c r="R2" s="75"/>
      <c r="S2" s="76"/>
    </row>
    <row r="3" spans="2:23" x14ac:dyDescent="0.25">
      <c r="B3" s="3" t="s">
        <v>0</v>
      </c>
      <c r="C3" s="3"/>
      <c r="D3" s="49">
        <f>C23</f>
        <v>234.7</v>
      </c>
      <c r="E3" s="50" t="s">
        <v>36</v>
      </c>
      <c r="F3" s="18"/>
      <c r="G3" s="18"/>
      <c r="H3" s="18"/>
      <c r="I3" s="38"/>
      <c r="J3" s="3" t="s">
        <v>1</v>
      </c>
      <c r="K3" s="3"/>
      <c r="L3" s="49">
        <f>K23</f>
        <v>165.04000000000002</v>
      </c>
      <c r="M3" s="50" t="s">
        <v>36</v>
      </c>
      <c r="N3" s="18"/>
      <c r="Q3" s="60" t="s">
        <v>8</v>
      </c>
      <c r="R3" s="60">
        <v>6.4798910000000001E-2</v>
      </c>
      <c r="S3" s="60" t="s">
        <v>12</v>
      </c>
      <c r="U3" s="80" t="s">
        <v>13</v>
      </c>
      <c r="V3" s="81"/>
      <c r="W3" s="82"/>
    </row>
    <row r="4" spans="2:23" x14ac:dyDescent="0.25">
      <c r="B4" s="3" t="s">
        <v>3</v>
      </c>
      <c r="C4" s="3"/>
      <c r="D4" s="4">
        <v>2.9</v>
      </c>
      <c r="E4" s="51" t="s">
        <v>5</v>
      </c>
      <c r="F4" s="18"/>
      <c r="G4" s="18"/>
      <c r="H4" s="18"/>
      <c r="I4" s="38"/>
      <c r="J4" s="3" t="s">
        <v>3</v>
      </c>
      <c r="K4" s="3"/>
      <c r="L4" s="4">
        <v>0.56000000000000005</v>
      </c>
      <c r="M4" s="51" t="s">
        <v>5</v>
      </c>
      <c r="N4" s="18"/>
      <c r="Q4" s="60" t="s">
        <v>11</v>
      </c>
      <c r="R4" s="60">
        <v>0.30480000000000002</v>
      </c>
      <c r="S4" s="61" t="s">
        <v>1</v>
      </c>
      <c r="U4" s="3" t="s">
        <v>6</v>
      </c>
      <c r="V4" s="4">
        <v>8.64</v>
      </c>
      <c r="W4" s="5" t="s">
        <v>5</v>
      </c>
    </row>
    <row r="5" spans="2:23" x14ac:dyDescent="0.25">
      <c r="B5" s="3" t="s">
        <v>1</v>
      </c>
      <c r="C5" s="3"/>
      <c r="D5" s="6">
        <f>D3*0.3048</f>
        <v>71.536559999999994</v>
      </c>
      <c r="E5" s="7"/>
      <c r="I5" s="24"/>
      <c r="J5" s="3" t="s">
        <v>0</v>
      </c>
      <c r="K5" s="3"/>
      <c r="L5" s="6">
        <f>L3/R4</f>
        <v>541.46981627296589</v>
      </c>
      <c r="M5" s="7"/>
      <c r="Q5" s="60" t="s">
        <v>34</v>
      </c>
      <c r="R5" s="60">
        <v>3.28084</v>
      </c>
      <c r="S5" s="60" t="s">
        <v>0</v>
      </c>
      <c r="U5" s="7" t="s">
        <v>7</v>
      </c>
      <c r="V5" s="6">
        <f>V4*R3</f>
        <v>0.55986258240000009</v>
      </c>
      <c r="W5" s="7" t="s">
        <v>12</v>
      </c>
    </row>
    <row r="6" spans="2:23" x14ac:dyDescent="0.25">
      <c r="B6" s="3"/>
      <c r="C6" s="3"/>
      <c r="D6" s="6"/>
      <c r="E6" s="7"/>
      <c r="I6" s="24"/>
      <c r="J6" s="3"/>
      <c r="K6" s="3"/>
      <c r="L6" s="6"/>
      <c r="M6" s="7"/>
    </row>
    <row r="7" spans="2:23" x14ac:dyDescent="0.25">
      <c r="B7" s="39" t="s">
        <v>2</v>
      </c>
      <c r="C7" s="40" t="s">
        <v>10</v>
      </c>
      <c r="D7" s="6">
        <f>D5^2*(D4/1000)/2</f>
        <v>7.4203451541187189</v>
      </c>
      <c r="E7" s="39" t="s">
        <v>14</v>
      </c>
      <c r="F7" s="17"/>
      <c r="G7" s="17"/>
      <c r="H7" s="17"/>
      <c r="I7" s="25"/>
      <c r="J7" s="39" t="s">
        <v>2</v>
      </c>
      <c r="K7" s="40" t="s">
        <v>10</v>
      </c>
      <c r="L7" s="6">
        <f>L3^2*(L4/1000)/2</f>
        <v>7.6266964480000032</v>
      </c>
      <c r="M7" s="39" t="s">
        <v>14</v>
      </c>
      <c r="N7" s="17"/>
    </row>
    <row r="8" spans="2:23" ht="15.75" thickBot="1" x14ac:dyDescent="0.3">
      <c r="D8" s="1"/>
      <c r="I8" s="24"/>
    </row>
    <row r="9" spans="2:23" ht="15.75" thickBot="1" x14ac:dyDescent="0.3">
      <c r="B9" s="84" t="s">
        <v>0</v>
      </c>
      <c r="C9" s="85"/>
      <c r="D9" s="86"/>
      <c r="I9" s="24"/>
      <c r="J9" s="84" t="s">
        <v>1</v>
      </c>
      <c r="K9" s="85"/>
      <c r="L9" s="86"/>
    </row>
    <row r="10" spans="2:23" ht="15.75" thickBot="1" x14ac:dyDescent="0.3">
      <c r="D10" s="1"/>
      <c r="I10" s="24"/>
    </row>
    <row r="11" spans="2:23" ht="15.75" thickBot="1" x14ac:dyDescent="0.3">
      <c r="B11" s="8"/>
      <c r="C11" s="9" t="s">
        <v>4</v>
      </c>
      <c r="D11" s="10"/>
      <c r="F11" s="16" t="s">
        <v>30</v>
      </c>
      <c r="G11" s="23"/>
      <c r="I11" s="24"/>
      <c r="J11" s="8"/>
      <c r="K11" s="9" t="s">
        <v>4</v>
      </c>
      <c r="L11" s="10"/>
      <c r="N11" s="16" t="s">
        <v>30</v>
      </c>
      <c r="O11" s="23"/>
    </row>
    <row r="12" spans="2:23" x14ac:dyDescent="0.25">
      <c r="B12" s="11" t="s">
        <v>16</v>
      </c>
      <c r="C12" s="56" t="s">
        <v>0</v>
      </c>
      <c r="D12" s="12" t="s">
        <v>1</v>
      </c>
      <c r="F12" s="15" t="s">
        <v>18</v>
      </c>
      <c r="G12" s="27">
        <f>AVERAGE(C13:C22)</f>
        <v>234.7</v>
      </c>
      <c r="H12" s="34"/>
      <c r="I12" s="24"/>
      <c r="J12" s="11" t="s">
        <v>16</v>
      </c>
      <c r="K12" s="56" t="s">
        <v>1</v>
      </c>
      <c r="L12" s="12" t="s">
        <v>0</v>
      </c>
      <c r="N12" s="15" t="s">
        <v>18</v>
      </c>
      <c r="O12" s="27">
        <f>AVERAGE(K13:K22)</f>
        <v>165.04000000000002</v>
      </c>
    </row>
    <row r="13" spans="2:23" x14ac:dyDescent="0.25">
      <c r="B13" s="13">
        <v>1</v>
      </c>
      <c r="C13" s="47">
        <v>234</v>
      </c>
      <c r="D13" s="26">
        <f t="shared" ref="D13:D22" si="0">C13*$R$4</f>
        <v>71.3232</v>
      </c>
      <c r="F13" s="22" t="s">
        <v>19</v>
      </c>
      <c r="G13" s="28">
        <f>_xlfn.STDEV.S(C13:C22)/SQRT(COUNT(C13:C22))</f>
        <v>0.55876848714134031</v>
      </c>
      <c r="H13" s="34"/>
      <c r="I13" s="24"/>
      <c r="J13" s="13">
        <v>1</v>
      </c>
      <c r="K13" s="47">
        <v>165</v>
      </c>
      <c r="L13" s="26">
        <f t="shared" ref="L13:L22" si="1">K13/$R$4</f>
        <v>541.33858267716528</v>
      </c>
      <c r="N13" s="22" t="s">
        <v>19</v>
      </c>
      <c r="O13" s="28">
        <f>_xlfn.STDEV.S(K13:K22)/SQRT(COUNT(K13:K22))</f>
        <v>0.4129030017920538</v>
      </c>
    </row>
    <row r="14" spans="2:23" x14ac:dyDescent="0.25">
      <c r="B14" s="13">
        <v>2</v>
      </c>
      <c r="C14" s="47">
        <v>233</v>
      </c>
      <c r="D14" s="26">
        <f t="shared" si="0"/>
        <v>71.0184</v>
      </c>
      <c r="F14" s="22" t="s">
        <v>20</v>
      </c>
      <c r="G14" s="29">
        <f>MEDIAN(C13:C22)</f>
        <v>234.5</v>
      </c>
      <c r="H14" s="35"/>
      <c r="I14" s="24"/>
      <c r="J14" s="13">
        <v>2</v>
      </c>
      <c r="K14" s="47">
        <v>164.4</v>
      </c>
      <c r="L14" s="26">
        <f t="shared" si="1"/>
        <v>539.37007874015751</v>
      </c>
      <c r="N14" s="22" t="s">
        <v>20</v>
      </c>
      <c r="O14" s="29">
        <f>MEDIAN(K13:K22)</f>
        <v>165</v>
      </c>
    </row>
    <row r="15" spans="2:23" x14ac:dyDescent="0.25">
      <c r="B15" s="13">
        <v>3</v>
      </c>
      <c r="C15" s="47">
        <v>234</v>
      </c>
      <c r="D15" s="26">
        <f t="shared" si="0"/>
        <v>71.3232</v>
      </c>
      <c r="F15" s="22" t="s">
        <v>21</v>
      </c>
      <c r="G15" s="28">
        <f>_xlfn.STDEV.S(C$13:C$22)</f>
        <v>1.7669811040931429</v>
      </c>
      <c r="H15" s="34"/>
      <c r="I15" s="24"/>
      <c r="J15" s="13">
        <v>3</v>
      </c>
      <c r="K15" s="47">
        <v>163</v>
      </c>
      <c r="L15" s="26">
        <f t="shared" si="1"/>
        <v>534.77690288713904</v>
      </c>
      <c r="N15" s="22" t="s">
        <v>21</v>
      </c>
      <c r="O15" s="28">
        <f>_xlfn.STDEV.S(K$13:K$22)</f>
        <v>1.3057139383834762</v>
      </c>
    </row>
    <row r="16" spans="2:23" x14ac:dyDescent="0.25">
      <c r="B16" s="13">
        <v>4</v>
      </c>
      <c r="C16" s="47">
        <v>232</v>
      </c>
      <c r="D16" s="26">
        <f t="shared" si="0"/>
        <v>70.7136</v>
      </c>
      <c r="F16" s="22" t="s">
        <v>29</v>
      </c>
      <c r="G16" s="29">
        <f>_xlfn.VAR.S(C13:C22)</f>
        <v>3.1222222222222222</v>
      </c>
      <c r="H16" s="35"/>
      <c r="I16" s="24"/>
      <c r="J16" s="13">
        <v>4</v>
      </c>
      <c r="K16" s="47">
        <v>167</v>
      </c>
      <c r="L16" s="26">
        <f t="shared" si="1"/>
        <v>547.90026246719162</v>
      </c>
      <c r="N16" s="22" t="s">
        <v>29</v>
      </c>
      <c r="O16" s="29">
        <f>_xlfn.VAR.S(K13:K22)</f>
        <v>1.704888888888888</v>
      </c>
    </row>
    <row r="17" spans="2:15" x14ac:dyDescent="0.25">
      <c r="B17" s="13">
        <v>5</v>
      </c>
      <c r="C17" s="47">
        <v>236</v>
      </c>
      <c r="D17" s="26">
        <f t="shared" si="0"/>
        <v>71.9328</v>
      </c>
      <c r="F17" s="22" t="s">
        <v>22</v>
      </c>
      <c r="G17" s="28">
        <f>KURT(C13:C22)</f>
        <v>-1.3835582484662434</v>
      </c>
      <c r="H17" s="34"/>
      <c r="I17" s="24"/>
      <c r="J17" s="13">
        <v>5</v>
      </c>
      <c r="K17" s="47">
        <v>164</v>
      </c>
      <c r="L17" s="26">
        <f t="shared" si="1"/>
        <v>538.05774278215222</v>
      </c>
      <c r="N17" s="22" t="s">
        <v>22</v>
      </c>
      <c r="O17" s="28">
        <f>KURT(K13:K22)</f>
        <v>-0.57050818241793877</v>
      </c>
    </row>
    <row r="18" spans="2:15" x14ac:dyDescent="0.25">
      <c r="B18" s="13">
        <v>6</v>
      </c>
      <c r="C18" s="47">
        <v>237</v>
      </c>
      <c r="D18" s="26">
        <f t="shared" si="0"/>
        <v>72.2376</v>
      </c>
      <c r="F18" s="22" t="s">
        <v>23</v>
      </c>
      <c r="G18" s="28">
        <f>SKEW(C13:C22)</f>
        <v>-3.6252192710692542E-2</v>
      </c>
      <c r="H18" s="34"/>
      <c r="I18" s="24"/>
      <c r="J18" s="13">
        <v>6</v>
      </c>
      <c r="K18" s="47">
        <v>164</v>
      </c>
      <c r="L18" s="26">
        <f t="shared" si="1"/>
        <v>538.05774278215222</v>
      </c>
      <c r="N18" s="22" t="s">
        <v>23</v>
      </c>
      <c r="O18" s="28">
        <f>SKEW(K13:K22)</f>
        <v>0.30834233313561205</v>
      </c>
    </row>
    <row r="19" spans="2:15" x14ac:dyDescent="0.25">
      <c r="B19" s="13">
        <v>7</v>
      </c>
      <c r="C19" s="47">
        <v>236</v>
      </c>
      <c r="D19" s="26">
        <f t="shared" si="0"/>
        <v>71.9328</v>
      </c>
      <c r="F19" s="22" t="s">
        <v>24</v>
      </c>
      <c r="G19" s="28">
        <f>G21-G20</f>
        <v>5</v>
      </c>
      <c r="H19" s="34"/>
      <c r="I19" s="24"/>
      <c r="J19" s="13">
        <v>7</v>
      </c>
      <c r="K19" s="47">
        <v>166</v>
      </c>
      <c r="L19" s="26">
        <f t="shared" si="1"/>
        <v>544.61942257217845</v>
      </c>
      <c r="N19" s="22" t="s">
        <v>24</v>
      </c>
      <c r="O19" s="28">
        <f>O21-O20</f>
        <v>4</v>
      </c>
    </row>
    <row r="20" spans="2:15" x14ac:dyDescent="0.25">
      <c r="B20" s="13">
        <v>8</v>
      </c>
      <c r="C20" s="47">
        <v>233</v>
      </c>
      <c r="D20" s="26">
        <f t="shared" si="0"/>
        <v>71.0184</v>
      </c>
      <c r="F20" s="22" t="s">
        <v>25</v>
      </c>
      <c r="G20" s="28">
        <f>MIN(C$13:C$22)</f>
        <v>232</v>
      </c>
      <c r="H20" s="34"/>
      <c r="I20" s="24"/>
      <c r="J20" s="13">
        <v>8</v>
      </c>
      <c r="K20" s="47">
        <v>165</v>
      </c>
      <c r="L20" s="26">
        <f t="shared" si="1"/>
        <v>541.33858267716528</v>
      </c>
      <c r="N20" s="22" t="s">
        <v>25</v>
      </c>
      <c r="O20" s="28">
        <f>MIN(K$13:K$22)</f>
        <v>163</v>
      </c>
    </row>
    <row r="21" spans="2:15" x14ac:dyDescent="0.25">
      <c r="B21" s="13">
        <v>9</v>
      </c>
      <c r="C21" s="47">
        <v>235</v>
      </c>
      <c r="D21" s="26">
        <f t="shared" si="0"/>
        <v>71.628</v>
      </c>
      <c r="F21" s="22" t="s">
        <v>26</v>
      </c>
      <c r="G21" s="28">
        <f>MAX(C$13:C$22)</f>
        <v>237</v>
      </c>
      <c r="H21" s="34"/>
      <c r="I21" s="24"/>
      <c r="J21" s="13">
        <v>9</v>
      </c>
      <c r="K21" s="47">
        <v>167</v>
      </c>
      <c r="L21" s="26">
        <f t="shared" si="1"/>
        <v>547.90026246719162</v>
      </c>
      <c r="N21" s="22" t="s">
        <v>26</v>
      </c>
      <c r="O21" s="28">
        <f>MAX(K$13:K$22)</f>
        <v>167</v>
      </c>
    </row>
    <row r="22" spans="2:15" ht="15.75" thickBot="1" x14ac:dyDescent="0.3">
      <c r="B22" s="30">
        <v>10</v>
      </c>
      <c r="C22" s="48">
        <v>237</v>
      </c>
      <c r="D22" s="31">
        <f t="shared" si="0"/>
        <v>72.2376</v>
      </c>
      <c r="F22" s="22" t="s">
        <v>27</v>
      </c>
      <c r="G22" s="28">
        <f>SUM(C13:C22)</f>
        <v>2347</v>
      </c>
      <c r="H22" s="34"/>
      <c r="I22" s="24"/>
      <c r="J22" s="13">
        <v>10</v>
      </c>
      <c r="K22" s="47">
        <v>165</v>
      </c>
      <c r="L22" s="26">
        <f t="shared" si="1"/>
        <v>541.33858267716528</v>
      </c>
      <c r="N22" s="22" t="s">
        <v>27</v>
      </c>
      <c r="O22" s="28">
        <f>SUM(K13:K22)</f>
        <v>1650.4</v>
      </c>
    </row>
    <row r="23" spans="2:15" ht="15.75" thickBot="1" x14ac:dyDescent="0.3">
      <c r="B23" s="14" t="s">
        <v>17</v>
      </c>
      <c r="C23" s="32">
        <f>AVERAGE(C13:C22)</f>
        <v>234.7</v>
      </c>
      <c r="D23" s="33">
        <f>AVERAGE(D13:D22)</f>
        <v>71.536560000000009</v>
      </c>
      <c r="F23" s="20" t="s">
        <v>28</v>
      </c>
      <c r="G23" s="21">
        <f>COUNT(C13:C22)</f>
        <v>10</v>
      </c>
      <c r="H23" s="36"/>
      <c r="I23" s="24"/>
      <c r="J23" s="14" t="s">
        <v>17</v>
      </c>
      <c r="K23" s="32">
        <f>AVERAGE(K13:K22)</f>
        <v>165.04000000000002</v>
      </c>
      <c r="L23" s="33">
        <f>AVERAGE(L13:L22)</f>
        <v>541.46981627296577</v>
      </c>
      <c r="N23" s="20" t="s">
        <v>28</v>
      </c>
      <c r="O23" s="21">
        <f>COUNT(K13:K22)</f>
        <v>10</v>
      </c>
    </row>
    <row r="24" spans="2:15" x14ac:dyDescent="0.25">
      <c r="D24" s="1"/>
      <c r="I24" s="24"/>
    </row>
    <row r="25" spans="2:15" x14ac:dyDescent="0.25">
      <c r="I25" s="24"/>
    </row>
    <row r="26" spans="2:15" x14ac:dyDescent="0.25">
      <c r="I26" s="24"/>
    </row>
    <row r="27" spans="2:15" x14ac:dyDescent="0.25">
      <c r="I27" s="24"/>
    </row>
    <row r="28" spans="2:15" x14ac:dyDescent="0.25">
      <c r="I28" s="24"/>
    </row>
    <row r="29" spans="2:15" x14ac:dyDescent="0.25">
      <c r="I29" s="24"/>
    </row>
    <row r="30" spans="2:15" x14ac:dyDescent="0.25">
      <c r="I30" s="24"/>
    </row>
    <row r="31" spans="2:15" x14ac:dyDescent="0.25">
      <c r="I31" s="24"/>
    </row>
    <row r="32" spans="2:15" x14ac:dyDescent="0.25">
      <c r="I32" s="24"/>
    </row>
    <row r="33" spans="9:21" x14ac:dyDescent="0.25">
      <c r="I33" s="24"/>
    </row>
    <row r="34" spans="9:21" x14ac:dyDescent="0.25">
      <c r="I34" s="24"/>
    </row>
    <row r="35" spans="9:21" x14ac:dyDescent="0.25">
      <c r="I35" s="24"/>
    </row>
    <row r="36" spans="9:21" x14ac:dyDescent="0.25">
      <c r="I36" s="24"/>
    </row>
    <row r="37" spans="9:21" x14ac:dyDescent="0.25">
      <c r="I37" s="24"/>
      <c r="U37" s="1" t="s">
        <v>37</v>
      </c>
    </row>
    <row r="38" spans="9:21" x14ac:dyDescent="0.25">
      <c r="I38" s="24"/>
    </row>
    <row r="39" spans="9:21" x14ac:dyDescent="0.25">
      <c r="I39" s="24"/>
    </row>
  </sheetData>
  <mergeCells count="6">
    <mergeCell ref="Q2:S2"/>
    <mergeCell ref="B2:E2"/>
    <mergeCell ref="U3:W3"/>
    <mergeCell ref="J2:M2"/>
    <mergeCell ref="B9:D9"/>
    <mergeCell ref="J9:L9"/>
  </mergeCells>
  <conditionalFormatting sqref="D7">
    <cfRule type="cellIs" dxfId="5" priority="1" operator="greaterThan">
      <formula>8</formula>
    </cfRule>
    <cfRule type="cellIs" dxfId="4" priority="2" operator="between">
      <formula>7.5</formula>
      <formula>8</formula>
    </cfRule>
    <cfRule type="cellIs" dxfId="3" priority="3" operator="lessThanOrEqual">
      <formula>7.5</formula>
    </cfRule>
  </conditionalFormatting>
  <conditionalFormatting sqref="L7">
    <cfRule type="cellIs" dxfId="2" priority="4" operator="greaterThan">
      <formula>8</formula>
    </cfRule>
    <cfRule type="cellIs" dxfId="1" priority="5" operator="between">
      <formula>7.5</formula>
      <formula>8</formula>
    </cfRule>
    <cfRule type="cellIs" dxfId="0" priority="6" operator="lessThanOrEqual">
      <formula>7.5</formula>
    </cfRule>
  </conditionalFormatting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4FCA5C-4F0D-4869-861C-7F9117AEEF69}">
  <dimension ref="B1:O27"/>
  <sheetViews>
    <sheetView workbookViewId="0">
      <selection activeCell="T23" sqref="T23"/>
    </sheetView>
  </sheetViews>
  <sheetFormatPr baseColWidth="10" defaultRowHeight="15" x14ac:dyDescent="0.25"/>
  <cols>
    <col min="1" max="1" width="4.85546875" customWidth="1"/>
    <col min="2" max="2" width="11.42578125" style="41"/>
    <col min="3" max="4" width="11.42578125" style="45"/>
    <col min="11" max="12" width="20.85546875" customWidth="1"/>
    <col min="13" max="13" width="6.85546875" customWidth="1"/>
    <col min="14" max="14" width="6.7109375" customWidth="1"/>
  </cols>
  <sheetData>
    <row r="1" spans="2:15" x14ac:dyDescent="0.25">
      <c r="K1" t="s">
        <v>32</v>
      </c>
      <c r="L1" t="s">
        <v>33</v>
      </c>
      <c r="M1" s="46">
        <v>2.9</v>
      </c>
      <c r="N1" s="57" t="s">
        <v>12</v>
      </c>
      <c r="O1" s="43" t="s">
        <v>31</v>
      </c>
    </row>
    <row r="3" spans="2:15" x14ac:dyDescent="0.25">
      <c r="B3" s="42" t="s">
        <v>0</v>
      </c>
      <c r="C3" s="44" t="s">
        <v>1</v>
      </c>
      <c r="D3" s="44" t="s">
        <v>2</v>
      </c>
    </row>
    <row r="4" spans="2:15" x14ac:dyDescent="0.25">
      <c r="B4" s="41">
        <v>25</v>
      </c>
      <c r="C4" s="45">
        <f>B4*Rechner!$R$4</f>
        <v>7.62</v>
      </c>
      <c r="D4" s="45">
        <f t="shared" ref="D4:D27" si="0">C4^2*($M$1/1000)/2</f>
        <v>8.4193379999999998E-2</v>
      </c>
    </row>
    <row r="5" spans="2:15" x14ac:dyDescent="0.25">
      <c r="B5" s="41">
        <v>50</v>
      </c>
      <c r="C5" s="45">
        <f>B5*Rechner!$R$4</f>
        <v>15.24</v>
      </c>
      <c r="D5" s="45">
        <f t="shared" si="0"/>
        <v>0.33677351999999999</v>
      </c>
    </row>
    <row r="6" spans="2:15" x14ac:dyDescent="0.25">
      <c r="B6" s="41">
        <v>75</v>
      </c>
      <c r="C6" s="45">
        <f>B6*Rechner!$R$4</f>
        <v>22.86</v>
      </c>
      <c r="D6" s="45">
        <f t="shared" si="0"/>
        <v>0.75774041999999997</v>
      </c>
    </row>
    <row r="7" spans="2:15" x14ac:dyDescent="0.25">
      <c r="B7" s="41">
        <v>100</v>
      </c>
      <c r="C7" s="45">
        <f>B7*Rechner!$R$4</f>
        <v>30.48</v>
      </c>
      <c r="D7" s="45">
        <f t="shared" si="0"/>
        <v>1.34709408</v>
      </c>
    </row>
    <row r="8" spans="2:15" x14ac:dyDescent="0.25">
      <c r="B8" s="41">
        <v>125</v>
      </c>
      <c r="C8" s="45">
        <f>B8*Rechner!$R$4</f>
        <v>38.1</v>
      </c>
      <c r="D8" s="45">
        <f t="shared" si="0"/>
        <v>2.1048344999999999</v>
      </c>
    </row>
    <row r="9" spans="2:15" x14ac:dyDescent="0.25">
      <c r="B9" s="41">
        <v>150</v>
      </c>
      <c r="C9" s="45">
        <f>B9*Rechner!$R$4</f>
        <v>45.72</v>
      </c>
      <c r="D9" s="45">
        <f t="shared" si="0"/>
        <v>3.0309616799999999</v>
      </c>
    </row>
    <row r="10" spans="2:15" x14ac:dyDescent="0.25">
      <c r="B10" s="41">
        <v>175</v>
      </c>
      <c r="C10" s="45">
        <f>B10*Rechner!$R$4</f>
        <v>53.34</v>
      </c>
      <c r="D10" s="45">
        <f t="shared" si="0"/>
        <v>4.1254756200000005</v>
      </c>
    </row>
    <row r="11" spans="2:15" x14ac:dyDescent="0.25">
      <c r="B11" s="41">
        <v>200</v>
      </c>
      <c r="C11" s="45">
        <f>B11*Rechner!$R$4</f>
        <v>60.96</v>
      </c>
      <c r="D11" s="45">
        <f t="shared" si="0"/>
        <v>5.3883763199999999</v>
      </c>
    </row>
    <row r="12" spans="2:15" x14ac:dyDescent="0.25">
      <c r="B12" s="41">
        <v>225</v>
      </c>
      <c r="C12" s="45">
        <f>B12*Rechner!$R$4</f>
        <v>68.58</v>
      </c>
      <c r="D12" s="45">
        <f t="shared" si="0"/>
        <v>6.8196637799999982</v>
      </c>
    </row>
    <row r="13" spans="2:15" x14ac:dyDescent="0.25">
      <c r="B13" s="41">
        <v>250</v>
      </c>
      <c r="C13" s="45">
        <f>B13*Rechner!$R$4</f>
        <v>76.2</v>
      </c>
      <c r="D13" s="45">
        <f t="shared" si="0"/>
        <v>8.4193379999999998</v>
      </c>
    </row>
    <row r="14" spans="2:15" x14ac:dyDescent="0.25">
      <c r="B14" s="41">
        <v>275</v>
      </c>
      <c r="C14" s="45">
        <f>B14*Rechner!$R$4</f>
        <v>83.820000000000007</v>
      </c>
      <c r="D14" s="45">
        <f t="shared" si="0"/>
        <v>10.187398980000001</v>
      </c>
    </row>
    <row r="15" spans="2:15" x14ac:dyDescent="0.25">
      <c r="B15" s="41">
        <v>300</v>
      </c>
      <c r="C15" s="45">
        <f>B15*Rechner!$R$4</f>
        <v>91.44</v>
      </c>
      <c r="D15" s="45">
        <f t="shared" si="0"/>
        <v>12.12384672</v>
      </c>
    </row>
    <row r="16" spans="2:15" x14ac:dyDescent="0.25">
      <c r="B16" s="41">
        <v>325</v>
      </c>
      <c r="C16" s="45">
        <f>B16*Rechner!$R$4</f>
        <v>99.06</v>
      </c>
      <c r="D16" s="45">
        <f t="shared" si="0"/>
        <v>14.22868122</v>
      </c>
    </row>
    <row r="17" spans="2:4" x14ac:dyDescent="0.25">
      <c r="B17" s="41">
        <v>350</v>
      </c>
      <c r="C17" s="45">
        <f>B17*Rechner!$R$4</f>
        <v>106.68</v>
      </c>
      <c r="D17" s="45">
        <f t="shared" si="0"/>
        <v>16.501902480000002</v>
      </c>
    </row>
    <row r="18" spans="2:4" x14ac:dyDescent="0.25">
      <c r="B18" s="41">
        <v>375</v>
      </c>
      <c r="C18" s="45">
        <f>B18*Rechner!$R$4</f>
        <v>114.30000000000001</v>
      </c>
      <c r="D18" s="45">
        <f t="shared" si="0"/>
        <v>18.943510500000002</v>
      </c>
    </row>
    <row r="19" spans="2:4" x14ac:dyDescent="0.25">
      <c r="B19" s="41">
        <v>400</v>
      </c>
      <c r="C19" s="45">
        <f>B19*Rechner!$R$4</f>
        <v>121.92</v>
      </c>
      <c r="D19" s="45">
        <f t="shared" si="0"/>
        <v>21.55350528</v>
      </c>
    </row>
    <row r="20" spans="2:4" x14ac:dyDescent="0.25">
      <c r="B20" s="41">
        <v>425</v>
      </c>
      <c r="C20" s="45">
        <f>B20*Rechner!$R$4</f>
        <v>129.54000000000002</v>
      </c>
      <c r="D20" s="45">
        <f t="shared" si="0"/>
        <v>24.331886820000005</v>
      </c>
    </row>
    <row r="21" spans="2:4" x14ac:dyDescent="0.25">
      <c r="B21" s="41">
        <v>450</v>
      </c>
      <c r="C21" s="45">
        <f>B21*Rechner!$R$4</f>
        <v>137.16</v>
      </c>
      <c r="D21" s="45">
        <f t="shared" si="0"/>
        <v>27.278655119999993</v>
      </c>
    </row>
    <row r="22" spans="2:4" x14ac:dyDescent="0.25">
      <c r="B22" s="41">
        <v>475</v>
      </c>
      <c r="C22" s="45">
        <f>B22*Rechner!$R$4</f>
        <v>144.78</v>
      </c>
      <c r="D22" s="45">
        <f t="shared" si="0"/>
        <v>30.393810179999999</v>
      </c>
    </row>
    <row r="23" spans="2:4" x14ac:dyDescent="0.25">
      <c r="B23" s="41">
        <v>500</v>
      </c>
      <c r="C23" s="45">
        <f>B23*Rechner!$R$4</f>
        <v>152.4</v>
      </c>
      <c r="D23" s="45">
        <f t="shared" si="0"/>
        <v>33.677351999999999</v>
      </c>
    </row>
    <row r="24" spans="2:4" x14ac:dyDescent="0.25">
      <c r="B24" s="41">
        <v>525</v>
      </c>
      <c r="C24" s="45">
        <f>B24*Rechner!$R$4</f>
        <v>160.02000000000001</v>
      </c>
      <c r="D24" s="45">
        <f t="shared" si="0"/>
        <v>37.12928058</v>
      </c>
    </row>
    <row r="25" spans="2:4" x14ac:dyDescent="0.25">
      <c r="B25" s="41">
        <v>550</v>
      </c>
      <c r="C25" s="45">
        <f>B25*Rechner!$R$4</f>
        <v>167.64000000000001</v>
      </c>
      <c r="D25" s="45">
        <f t="shared" si="0"/>
        <v>40.749595920000004</v>
      </c>
    </row>
    <row r="26" spans="2:4" x14ac:dyDescent="0.25">
      <c r="B26" s="41">
        <v>575</v>
      </c>
      <c r="C26" s="45">
        <f>B26*Rechner!$R$4</f>
        <v>175.26000000000002</v>
      </c>
      <c r="D26" s="45">
        <f t="shared" si="0"/>
        <v>44.538298020000006</v>
      </c>
    </row>
    <row r="27" spans="2:4" x14ac:dyDescent="0.25">
      <c r="B27" s="41">
        <v>600</v>
      </c>
      <c r="C27" s="45">
        <f>B27*Rechner!$R$4</f>
        <v>182.88</v>
      </c>
      <c r="D27" s="45">
        <f t="shared" si="0"/>
        <v>48.495386879999998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Hinweis</vt:lpstr>
      <vt:lpstr>Rechner</vt:lpstr>
      <vt:lpstr>FPS Joule Chart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Joule Umrechner</dc:title>
  <dc:creator>XGOTEC</dc:creator>
  <cp:lastModifiedBy>Marco Gotsch</cp:lastModifiedBy>
  <dcterms:created xsi:type="dcterms:W3CDTF">2023-08-21T13:09:15Z</dcterms:created>
  <dcterms:modified xsi:type="dcterms:W3CDTF">2024-09-27T20:44:02Z</dcterms:modified>
</cp:coreProperties>
</file>